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6060" activeTab="1"/>
  </bookViews>
  <sheets>
    <sheet name="Calculs" sheetId="1" r:id="rId1"/>
    <sheet name="Tableau des fractionné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H17" i="1"/>
  <c r="Q6" i="1"/>
  <c r="Q17" i="1"/>
  <c r="D9" i="2"/>
  <c r="G9" i="2"/>
  <c r="F9" i="2"/>
  <c r="E9" i="2"/>
  <c r="Q14" i="1"/>
  <c r="R11" i="1"/>
  <c r="R10" i="1"/>
  <c r="R9" i="1"/>
  <c r="R8" i="1"/>
  <c r="D9" i="1"/>
  <c r="D10" i="1"/>
  <c r="D11" i="1"/>
  <c r="D5" i="1"/>
  <c r="D6" i="1"/>
  <c r="D19" i="2"/>
  <c r="G19" i="2"/>
  <c r="F19" i="2"/>
  <c r="E19" i="2"/>
  <c r="D17" i="2"/>
  <c r="G17" i="2"/>
  <c r="F17" i="2"/>
  <c r="E17" i="2"/>
  <c r="D16" i="2"/>
  <c r="G16" i="2"/>
  <c r="F16" i="2"/>
  <c r="E16" i="2"/>
  <c r="D18" i="2"/>
  <c r="G18" i="2"/>
  <c r="F18" i="2"/>
  <c r="D14" i="2"/>
  <c r="G14" i="2"/>
  <c r="F14" i="2"/>
  <c r="E14" i="2"/>
  <c r="D13" i="2"/>
  <c r="G13" i="2"/>
  <c r="F13" i="2"/>
  <c r="E13" i="2"/>
  <c r="D10" i="2"/>
  <c r="G10" i="2"/>
  <c r="F10" i="2"/>
  <c r="E10" i="2"/>
  <c r="D8" i="2"/>
  <c r="G8" i="2"/>
  <c r="F8" i="2"/>
  <c r="E8" i="2"/>
  <c r="D7" i="2"/>
  <c r="G7" i="2"/>
  <c r="F7" i="2"/>
  <c r="E7" i="2"/>
  <c r="D11" i="2"/>
  <c r="G11" i="2"/>
  <c r="F11" i="2"/>
  <c r="D6" i="2"/>
  <c r="G6" i="2"/>
  <c r="F6" i="2"/>
  <c r="E6" i="2"/>
  <c r="H11" i="1"/>
  <c r="H9" i="1"/>
</calcChain>
</file>

<file path=xl/sharedStrings.xml><?xml version="1.0" encoding="utf-8"?>
<sst xmlns="http://schemas.openxmlformats.org/spreadsheetml/2006/main" count="76" uniqueCount="57">
  <si>
    <t>VMA</t>
  </si>
  <si>
    <t>km/h</t>
  </si>
  <si>
    <t>min/km</t>
  </si>
  <si>
    <t>min/100m</t>
  </si>
  <si>
    <t>%VMA</t>
  </si>
  <si>
    <t>%</t>
  </si>
  <si>
    <t>min</t>
  </si>
  <si>
    <t>Distance</t>
  </si>
  <si>
    <t>Temps</t>
  </si>
  <si>
    <t>m</t>
  </si>
  <si>
    <t>s</t>
  </si>
  <si>
    <t xml:space="preserve">         Distance</t>
  </si>
  <si>
    <t xml:space="preserve">           Temps</t>
  </si>
  <si>
    <t>Fractionné court</t>
  </si>
  <si>
    <t>Séance</t>
  </si>
  <si>
    <t>Vitesse</t>
  </si>
  <si>
    <t>tps ou dist.</t>
  </si>
  <si>
    <t>2 X 10</t>
  </si>
  <si>
    <t>40''/40''</t>
  </si>
  <si>
    <t>2 X10</t>
  </si>
  <si>
    <t>200-300-400-500</t>
  </si>
  <si>
    <t>Fractionné long</t>
  </si>
  <si>
    <t>Séances au seuil</t>
  </si>
  <si>
    <t>2000/3000/2000</t>
  </si>
  <si>
    <t>Min/100m</t>
  </si>
  <si>
    <t>Min/km</t>
  </si>
  <si>
    <t>200 m</t>
  </si>
  <si>
    <t>400 m</t>
  </si>
  <si>
    <t>Pyramide</t>
  </si>
  <si>
    <t>800 m</t>
  </si>
  <si>
    <t>1000 m</t>
  </si>
  <si>
    <t>1500 m</t>
  </si>
  <si>
    <t>2000 m</t>
  </si>
  <si>
    <t>3000 m</t>
  </si>
  <si>
    <t>30''/30''</t>
  </si>
  <si>
    <t>02:00 / 02:30</t>
  </si>
  <si>
    <t>02:30 / 03:00</t>
  </si>
  <si>
    <t>Quantité</t>
  </si>
  <si>
    <t>Récup</t>
  </si>
  <si>
    <t>FC repos</t>
  </si>
  <si>
    <t>FC max</t>
  </si>
  <si>
    <t>FC de réserve</t>
  </si>
  <si>
    <t>Seuil anaérobique</t>
  </si>
  <si>
    <t>Endurance active</t>
  </si>
  <si>
    <t>Endurance fondamentale</t>
  </si>
  <si>
    <t>FC calculée</t>
  </si>
  <si>
    <t>% FC max</t>
  </si>
  <si>
    <t>Vitesse Max Aérobie</t>
  </si>
  <si>
    <t>300 m</t>
  </si>
  <si>
    <t>3 X10</t>
  </si>
  <si>
    <t>% FC reserve</t>
  </si>
  <si>
    <t>Fréquence cardiaque</t>
  </si>
  <si>
    <t>Allures %VMA</t>
  </si>
  <si>
    <t>km</t>
  </si>
  <si>
    <t>h</t>
  </si>
  <si>
    <t>Allure</t>
  </si>
  <si>
    <t>Calcul allure objectif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</si>
</sst>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&quot; m&quot;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sz val="7"/>
      <color theme="1"/>
      <name val="Times New Roman"/>
    </font>
    <font>
      <sz val="7"/>
      <color theme="1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theme="0"/>
      </bottom>
      <diagonal/>
    </border>
    <border>
      <left style="medium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auto="1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5" fontId="0" fillId="2" borderId="4" xfId="0" applyNumberFormat="1" applyFill="1" applyBorder="1"/>
    <xf numFmtId="0" fontId="0" fillId="2" borderId="5" xfId="0" applyFill="1" applyBorder="1"/>
    <xf numFmtId="45" fontId="0" fillId="2" borderId="6" xfId="0" applyNumberFormat="1" applyFill="1" applyBorder="1"/>
    <xf numFmtId="0" fontId="0" fillId="2" borderId="7" xfId="0" applyFill="1" applyBorder="1"/>
    <xf numFmtId="0" fontId="0" fillId="2" borderId="6" xfId="0" applyFill="1" applyBorder="1"/>
    <xf numFmtId="45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0" xfId="0" applyFill="1" applyBorder="1"/>
    <xf numFmtId="0" fontId="0" fillId="2" borderId="8" xfId="0" applyFill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8" xfId="0" applyBorder="1"/>
    <xf numFmtId="0" fontId="3" fillId="0" borderId="19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65" fontId="0" fillId="2" borderId="18" xfId="0" applyNumberFormat="1" applyFill="1" applyBorder="1" applyAlignment="1">
      <alignment horizontal="center"/>
    </xf>
    <xf numFmtId="45" fontId="5" fillId="2" borderId="16" xfId="0" applyNumberFormat="1" applyFont="1" applyFill="1" applyBorder="1" applyAlignment="1">
      <alignment horizontal="center" vertical="center"/>
    </xf>
    <xf numFmtId="45" fontId="5" fillId="2" borderId="19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20" fontId="4" fillId="2" borderId="16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/>
    <xf numFmtId="0" fontId="0" fillId="3" borderId="1" xfId="0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45" fontId="0" fillId="2" borderId="0" xfId="0" applyNumberFormat="1" applyFill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2" borderId="1" xfId="0" applyFill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2" borderId="45" xfId="0" applyFill="1" applyBorder="1" applyAlignment="1">
      <alignment horizontal="center"/>
    </xf>
    <xf numFmtId="2" fontId="0" fillId="2" borderId="6" xfId="0" applyNumberFormat="1" applyFill="1" applyBorder="1"/>
    <xf numFmtId="0" fontId="0" fillId="0" borderId="11" xfId="0" applyBorder="1" applyAlignment="1">
      <alignment horizontal="center"/>
    </xf>
    <xf numFmtId="0" fontId="0" fillId="0" borderId="46" xfId="0" applyBorder="1"/>
    <xf numFmtId="0" fontId="0" fillId="0" borderId="44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2" borderId="1" xfId="0" applyFill="1" applyBorder="1" applyAlignment="1">
      <alignment horizontal="center"/>
    </xf>
    <xf numFmtId="45" fontId="0" fillId="2" borderId="6" xfId="0" applyNumberFormat="1" applyFill="1" applyBorder="1" applyAlignment="1">
      <alignment horizontal="right"/>
    </xf>
    <xf numFmtId="45" fontId="0" fillId="2" borderId="11" xfId="0" applyNumberFormat="1" applyFill="1" applyBorder="1" applyAlignment="1">
      <alignment horizontal="right"/>
    </xf>
    <xf numFmtId="0" fontId="0" fillId="2" borderId="11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right"/>
    </xf>
    <xf numFmtId="1" fontId="0" fillId="2" borderId="11" xfId="0" applyNumberFormat="1" applyFill="1" applyBorder="1" applyAlignment="1">
      <alignment horizontal="right"/>
    </xf>
    <xf numFmtId="1" fontId="0" fillId="3" borderId="6" xfId="0" applyNumberFormat="1" applyFill="1" applyBorder="1" applyAlignment="1">
      <alignment horizontal="right"/>
    </xf>
    <xf numFmtId="1" fontId="0" fillId="3" borderId="7" xfId="0" applyNumberFormat="1" applyFill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3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43969</xdr:colOff>
      <xdr:row>8</xdr:row>
      <xdr:rowOff>87767</xdr:rowOff>
    </xdr:from>
    <xdr:to>
      <xdr:col>6</xdr:col>
      <xdr:colOff>280276</xdr:colOff>
      <xdr:row>8</xdr:row>
      <xdr:rowOff>96345</xdr:rowOff>
    </xdr:to>
    <xdr:cxnSp macro="">
      <xdr:nvCxnSpPr>
        <xdr:cNvPr id="2" name="Connecteur droit 1"/>
        <xdr:cNvCxnSpPr/>
      </xdr:nvCxnSpPr>
      <xdr:spPr>
        <a:xfrm>
          <a:off x="2855486" y="963629"/>
          <a:ext cx="236307" cy="8578"/>
        </a:xfrm>
        <a:prstGeom prst="line">
          <a:avLst/>
        </a:prstGeom>
        <a:ln>
          <a:tailEnd type="triangle" w="lg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61486</xdr:colOff>
      <xdr:row>10</xdr:row>
      <xdr:rowOff>79010</xdr:rowOff>
    </xdr:from>
    <xdr:to>
      <xdr:col>6</xdr:col>
      <xdr:colOff>297793</xdr:colOff>
      <xdr:row>10</xdr:row>
      <xdr:rowOff>87588</xdr:rowOff>
    </xdr:to>
    <xdr:cxnSp macro="">
      <xdr:nvCxnSpPr>
        <xdr:cNvPr id="11" name="Connecteur droit 10"/>
        <xdr:cNvCxnSpPr/>
      </xdr:nvCxnSpPr>
      <xdr:spPr>
        <a:xfrm>
          <a:off x="2873003" y="1480389"/>
          <a:ext cx="236307" cy="8578"/>
        </a:xfrm>
        <a:prstGeom prst="line">
          <a:avLst/>
        </a:prstGeom>
        <a:ln>
          <a:tailEnd type="triangle" w="lg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2"/>
  <sheetViews>
    <sheetView showGridLines="0" zoomScale="115" zoomScaleNormal="115" zoomScalePageLayoutView="115" workbookViewId="0">
      <selection activeCell="H24" sqref="H24"/>
    </sheetView>
  </sheetViews>
  <sheetFormatPr baseColWidth="10" defaultRowHeight="14" x14ac:dyDescent="0"/>
  <cols>
    <col min="2" max="2" width="1.83203125" customWidth="1"/>
    <col min="6" max="6" width="4.5" customWidth="1"/>
    <col min="8" max="9" width="3.83203125" customWidth="1"/>
    <col min="10" max="10" width="3.6640625" customWidth="1"/>
    <col min="11" max="11" width="2.6640625" customWidth="1"/>
    <col min="12" max="13" width="1.83203125" customWidth="1"/>
    <col min="14" max="14" width="2.33203125" customWidth="1"/>
    <col min="15" max="15" width="1.83203125" customWidth="1"/>
    <col min="19" max="19" width="1.83203125" customWidth="1"/>
  </cols>
  <sheetData>
    <row r="2" spans="1:22" ht="15" thickBot="1">
      <c r="A2" s="35"/>
      <c r="B2" s="37"/>
      <c r="C2" s="71" t="s">
        <v>52</v>
      </c>
      <c r="D2" s="72"/>
      <c r="E2" s="72"/>
      <c r="F2" s="72"/>
      <c r="G2" s="72"/>
      <c r="H2" s="72"/>
      <c r="I2" s="72"/>
      <c r="J2" s="72"/>
      <c r="K2" s="73"/>
      <c r="L2" s="37"/>
      <c r="M2" s="37"/>
      <c r="N2" s="35"/>
      <c r="O2" s="37"/>
      <c r="P2" s="71" t="s">
        <v>51</v>
      </c>
      <c r="Q2" s="72"/>
      <c r="R2" s="73"/>
      <c r="S2" s="37"/>
      <c r="T2" s="35"/>
      <c r="U2" s="35"/>
      <c r="V2" s="35"/>
    </row>
    <row r="3" spans="1:22" ht="6" customHeight="1">
      <c r="A3" s="36"/>
      <c r="B3" s="39"/>
      <c r="C3" s="40"/>
      <c r="D3" s="40"/>
      <c r="E3" s="40"/>
      <c r="F3" s="40"/>
      <c r="G3" s="40"/>
      <c r="H3" s="40"/>
      <c r="I3" s="40"/>
      <c r="J3" s="40"/>
      <c r="K3" s="40"/>
      <c r="L3" s="41"/>
      <c r="M3" s="57"/>
      <c r="N3" s="38"/>
      <c r="O3" s="39"/>
      <c r="P3" s="40"/>
      <c r="Q3" s="40"/>
      <c r="R3" s="40"/>
      <c r="S3" s="41"/>
      <c r="T3" s="34"/>
      <c r="U3" s="35"/>
      <c r="V3" s="35"/>
    </row>
    <row r="4" spans="1:22">
      <c r="A4" s="36"/>
      <c r="B4" s="42"/>
      <c r="C4" s="76" t="s">
        <v>0</v>
      </c>
      <c r="D4" s="1">
        <v>17</v>
      </c>
      <c r="E4" s="3" t="s">
        <v>1</v>
      </c>
      <c r="F4" s="34"/>
      <c r="G4" s="35"/>
      <c r="H4" s="35"/>
      <c r="I4" s="35"/>
      <c r="J4" s="35"/>
      <c r="K4" s="35"/>
      <c r="L4" s="43"/>
      <c r="M4" s="38"/>
      <c r="N4" s="38"/>
      <c r="O4" s="42"/>
      <c r="P4" s="11" t="s">
        <v>39</v>
      </c>
      <c r="Q4" s="32">
        <v>42</v>
      </c>
      <c r="R4" s="35"/>
      <c r="S4" s="43"/>
      <c r="T4" s="34"/>
      <c r="U4" s="35"/>
      <c r="V4" s="35"/>
    </row>
    <row r="5" spans="1:22">
      <c r="A5" s="36"/>
      <c r="B5" s="42"/>
      <c r="C5" s="76"/>
      <c r="D5" s="7">
        <f>(60/D4)/1440</f>
        <v>2.4509803921568627E-3</v>
      </c>
      <c r="E5" s="8" t="s">
        <v>2</v>
      </c>
      <c r="F5" s="34"/>
      <c r="G5" s="35"/>
      <c r="H5" s="35"/>
      <c r="I5" s="35"/>
      <c r="J5" s="35"/>
      <c r="K5" s="35"/>
      <c r="L5" s="43"/>
      <c r="M5" s="38"/>
      <c r="N5" s="38"/>
      <c r="O5" s="42"/>
      <c r="P5" s="11" t="s">
        <v>40</v>
      </c>
      <c r="Q5" s="32">
        <v>196</v>
      </c>
      <c r="R5" s="35"/>
      <c r="S5" s="43"/>
      <c r="T5" s="34"/>
      <c r="U5" s="35"/>
      <c r="V5" s="35"/>
    </row>
    <row r="6" spans="1:22">
      <c r="A6" s="36"/>
      <c r="B6" s="42"/>
      <c r="C6" s="76"/>
      <c r="D6" s="5">
        <f>D5/10</f>
        <v>2.4509803921568627E-4</v>
      </c>
      <c r="E6" s="6" t="s">
        <v>3</v>
      </c>
      <c r="F6" s="34"/>
      <c r="G6" s="35"/>
      <c r="H6" s="35"/>
      <c r="I6" s="35"/>
      <c r="J6" s="35"/>
      <c r="K6" s="35"/>
      <c r="L6" s="43"/>
      <c r="M6" s="38"/>
      <c r="N6" s="38"/>
      <c r="O6" s="42"/>
      <c r="P6" s="11" t="s">
        <v>41</v>
      </c>
      <c r="Q6" s="11">
        <f>Q5-Q4</f>
        <v>154</v>
      </c>
      <c r="R6" s="35"/>
      <c r="S6" s="43"/>
      <c r="T6" s="34"/>
      <c r="U6" s="35"/>
      <c r="V6" s="35"/>
    </row>
    <row r="7" spans="1:22">
      <c r="A7" s="36"/>
      <c r="B7" s="42"/>
      <c r="C7" s="35"/>
      <c r="D7" s="35"/>
      <c r="E7" s="35"/>
      <c r="F7" s="35"/>
      <c r="G7" s="35"/>
      <c r="H7" s="35"/>
      <c r="I7" s="35"/>
      <c r="J7" s="35"/>
      <c r="K7" s="35"/>
      <c r="L7" s="43"/>
      <c r="M7" s="38"/>
      <c r="N7" s="38"/>
      <c r="O7" s="42"/>
      <c r="P7" s="35"/>
      <c r="Q7" s="35"/>
      <c r="R7" s="35"/>
      <c r="S7" s="43"/>
      <c r="T7" s="34"/>
      <c r="U7" s="35"/>
      <c r="V7" s="35"/>
    </row>
    <row r="8" spans="1:22">
      <c r="A8" s="36"/>
      <c r="B8" s="42"/>
      <c r="C8" s="77" t="s">
        <v>4</v>
      </c>
      <c r="D8" s="1">
        <v>80</v>
      </c>
      <c r="E8" s="2" t="s">
        <v>5</v>
      </c>
      <c r="F8" s="35"/>
      <c r="G8" s="15" t="s">
        <v>8</v>
      </c>
      <c r="H8" s="12">
        <v>2</v>
      </c>
      <c r="I8" s="11" t="s">
        <v>6</v>
      </c>
      <c r="J8" s="13">
        <v>0</v>
      </c>
      <c r="K8" s="11" t="s">
        <v>10</v>
      </c>
      <c r="L8" s="43"/>
      <c r="M8" s="38"/>
      <c r="N8" s="38"/>
      <c r="O8" s="42"/>
      <c r="P8" s="66" t="s">
        <v>47</v>
      </c>
      <c r="Q8" s="66"/>
      <c r="R8" s="2" t="str">
        <f>CONCATENATE("De ",ROUND(Q4+0.9*Q6,0)," à ",Q5)</f>
        <v>De 181 à 196</v>
      </c>
      <c r="S8" s="43"/>
      <c r="T8" s="34"/>
      <c r="U8" s="35"/>
      <c r="V8" s="35"/>
    </row>
    <row r="9" spans="1:22">
      <c r="A9" s="36"/>
      <c r="B9" s="42"/>
      <c r="C9" s="78"/>
      <c r="D9" s="9">
        <f>D4*D8/100</f>
        <v>13.6</v>
      </c>
      <c r="E9" s="8" t="s">
        <v>1</v>
      </c>
      <c r="F9" s="35"/>
      <c r="G9" s="14" t="s">
        <v>11</v>
      </c>
      <c r="H9" s="80">
        <f>100*((H8+J8/60)/D11)/1440</f>
        <v>453.33333333333326</v>
      </c>
      <c r="I9" s="81"/>
      <c r="J9" s="69" t="s">
        <v>9</v>
      </c>
      <c r="K9" s="70"/>
      <c r="L9" s="43"/>
      <c r="M9" s="38"/>
      <c r="N9" s="38"/>
      <c r="O9" s="42"/>
      <c r="P9" s="66" t="s">
        <v>42</v>
      </c>
      <c r="Q9" s="66"/>
      <c r="R9" s="2" t="str">
        <f>CONCATENATE("De ",ROUND(Q4+0.8*Q6,0)," à ",ROUND(Q4+0.9*Q6,0))</f>
        <v>De 165 à 181</v>
      </c>
      <c r="S9" s="43"/>
      <c r="T9" s="34"/>
      <c r="U9" s="35"/>
      <c r="V9" s="35"/>
    </row>
    <row r="10" spans="1:22">
      <c r="A10" s="36"/>
      <c r="B10" s="42"/>
      <c r="C10" s="78"/>
      <c r="D10" s="44">
        <f>(60/D9)/1440</f>
        <v>3.0637254901960788E-3</v>
      </c>
      <c r="E10" s="4" t="s">
        <v>2</v>
      </c>
      <c r="F10" s="35"/>
      <c r="G10" s="15" t="s">
        <v>7</v>
      </c>
      <c r="H10" s="82">
        <v>1500</v>
      </c>
      <c r="I10" s="83"/>
      <c r="J10" s="69" t="s">
        <v>9</v>
      </c>
      <c r="K10" s="70"/>
      <c r="L10" s="43"/>
      <c r="M10" s="38"/>
      <c r="N10" s="38"/>
      <c r="O10" s="42"/>
      <c r="P10" s="66" t="s">
        <v>43</v>
      </c>
      <c r="Q10" s="66"/>
      <c r="R10" s="2" t="str">
        <f>CONCATENATE("De ",ROUND(Q4+0.7*Q6,0)," à ",ROUND(Q4+0.8*Q6,0))</f>
        <v>De 150 à 165</v>
      </c>
      <c r="S10" s="43"/>
      <c r="T10" s="34"/>
      <c r="U10" s="35"/>
      <c r="V10" s="35"/>
    </row>
    <row r="11" spans="1:22">
      <c r="A11" s="36"/>
      <c r="B11" s="42"/>
      <c r="C11" s="79"/>
      <c r="D11" s="7">
        <f>D10/10</f>
        <v>3.0637254901960789E-4</v>
      </c>
      <c r="E11" s="8" t="s">
        <v>3</v>
      </c>
      <c r="F11" s="35"/>
      <c r="G11" s="14" t="s">
        <v>12</v>
      </c>
      <c r="H11" s="67">
        <f>H10*D11/100</f>
        <v>4.5955882352941187E-3</v>
      </c>
      <c r="I11" s="68"/>
      <c r="J11" s="69" t="s">
        <v>6</v>
      </c>
      <c r="K11" s="70"/>
      <c r="L11" s="43"/>
      <c r="M11" s="38"/>
      <c r="N11" s="38"/>
      <c r="O11" s="42"/>
      <c r="P11" s="66" t="s">
        <v>44</v>
      </c>
      <c r="Q11" s="66"/>
      <c r="R11" s="2" t="str">
        <f>CONCATENATE("De ",ROUND(Q4+0.6*Q6,0)," à ",ROUND(Q4+0.7*Q6,0))</f>
        <v>De 134 à 150</v>
      </c>
      <c r="S11" s="43"/>
      <c r="T11" s="34"/>
      <c r="U11" s="35"/>
      <c r="V11" s="35"/>
    </row>
    <row r="12" spans="1:22" ht="15" thickBot="1">
      <c r="A12" s="36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7"/>
      <c r="M12" s="58"/>
      <c r="N12" s="38"/>
      <c r="O12" s="42"/>
      <c r="P12" s="35"/>
      <c r="Q12" s="35"/>
      <c r="R12" s="35"/>
      <c r="S12" s="43"/>
      <c r="T12" s="34"/>
      <c r="U12" s="35"/>
      <c r="V12" s="35"/>
    </row>
    <row r="13" spans="1:22">
      <c r="A13" s="36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57"/>
      <c r="N13" s="38"/>
      <c r="O13" s="42"/>
      <c r="P13" s="11" t="s">
        <v>46</v>
      </c>
      <c r="Q13" s="32">
        <v>80</v>
      </c>
      <c r="R13" s="35"/>
      <c r="S13" s="43"/>
      <c r="T13" s="34"/>
      <c r="U13" s="35"/>
      <c r="V13" s="35"/>
    </row>
    <row r="14" spans="1:22" ht="15" thickBot="1">
      <c r="A14" s="36"/>
      <c r="B14" s="37"/>
      <c r="C14" s="71" t="s">
        <v>56</v>
      </c>
      <c r="D14" s="72"/>
      <c r="E14" s="72"/>
      <c r="F14" s="72"/>
      <c r="G14" s="72"/>
      <c r="H14" s="72"/>
      <c r="I14" s="72"/>
      <c r="J14" s="72"/>
      <c r="K14" s="72"/>
      <c r="L14" s="73"/>
      <c r="N14" s="38"/>
      <c r="O14" s="42"/>
      <c r="P14" s="11" t="s">
        <v>45</v>
      </c>
      <c r="Q14" s="11">
        <f>ROUND(Q5*Q13/100,0)</f>
        <v>157</v>
      </c>
      <c r="R14" s="35"/>
      <c r="S14" s="43"/>
      <c r="T14" s="34"/>
      <c r="U14" s="35"/>
      <c r="V14" s="35"/>
    </row>
    <row r="15" spans="1:22" ht="15" thickBot="1">
      <c r="A15" s="36"/>
      <c r="B15" s="39"/>
      <c r="C15" s="59"/>
      <c r="D15" s="59"/>
      <c r="E15" s="59"/>
      <c r="F15" s="40"/>
      <c r="G15" s="59"/>
      <c r="H15" s="59"/>
      <c r="I15" s="59"/>
      <c r="J15" s="59"/>
      <c r="K15" s="59"/>
      <c r="L15" s="59"/>
      <c r="M15" s="60"/>
      <c r="N15" s="38"/>
      <c r="O15" s="49"/>
      <c r="P15" s="37"/>
      <c r="Q15" s="37"/>
      <c r="R15" s="50"/>
      <c r="S15" s="51"/>
      <c r="T15" s="34"/>
      <c r="U15" s="35"/>
      <c r="V15" s="35"/>
    </row>
    <row r="16" spans="1:22">
      <c r="A16" s="36"/>
      <c r="B16" s="61"/>
      <c r="C16" s="48" t="s">
        <v>7</v>
      </c>
      <c r="D16" s="1">
        <v>2.4</v>
      </c>
      <c r="E16" s="8" t="s">
        <v>53</v>
      </c>
      <c r="F16" s="38"/>
      <c r="G16" s="48" t="s">
        <v>8</v>
      </c>
      <c r="H16" s="56">
        <v>0</v>
      </c>
      <c r="I16" s="48" t="s">
        <v>54</v>
      </c>
      <c r="J16" s="56">
        <v>10</v>
      </c>
      <c r="K16" s="74" t="s">
        <v>6</v>
      </c>
      <c r="L16" s="75"/>
      <c r="M16" s="62"/>
      <c r="N16" s="38"/>
      <c r="O16" s="52"/>
      <c r="P16" s="48" t="s">
        <v>50</v>
      </c>
      <c r="Q16" s="32">
        <v>60</v>
      </c>
      <c r="R16" s="33"/>
      <c r="S16" s="53"/>
      <c r="T16" s="34"/>
      <c r="U16" s="35"/>
      <c r="V16" s="35"/>
    </row>
    <row r="17" spans="1:22">
      <c r="A17" s="36"/>
      <c r="B17" s="61"/>
      <c r="C17" s="48" t="s">
        <v>15</v>
      </c>
      <c r="D17" s="55">
        <f>D16/(H16+J16/60)</f>
        <v>14.4</v>
      </c>
      <c r="E17" s="8" t="s">
        <v>1</v>
      </c>
      <c r="F17" s="38"/>
      <c r="G17" s="54" t="s">
        <v>55</v>
      </c>
      <c r="H17" s="67">
        <f>(60/D17)/1440</f>
        <v>2.8935185185185188E-3</v>
      </c>
      <c r="I17" s="68"/>
      <c r="J17" s="69" t="s">
        <v>2</v>
      </c>
      <c r="K17" s="69"/>
      <c r="L17" s="70"/>
      <c r="M17" s="62"/>
      <c r="N17" s="38"/>
      <c r="O17" s="42"/>
      <c r="P17" s="48" t="s">
        <v>45</v>
      </c>
      <c r="Q17" s="48">
        <f>Q4+ROUND(Q6*Q16/100,0)</f>
        <v>134</v>
      </c>
      <c r="R17" s="35"/>
      <c r="S17" s="43"/>
      <c r="T17" s="34"/>
      <c r="U17" s="35"/>
      <c r="V17" s="35"/>
    </row>
    <row r="18" spans="1:22" ht="15" thickBot="1">
      <c r="A18" s="36"/>
      <c r="B18" s="63"/>
      <c r="C18" s="64"/>
      <c r="D18" s="64"/>
      <c r="E18" s="64"/>
      <c r="F18" s="46"/>
      <c r="G18" s="64"/>
      <c r="H18" s="64"/>
      <c r="I18" s="64"/>
      <c r="J18" s="64"/>
      <c r="K18" s="64"/>
      <c r="L18" s="64"/>
      <c r="M18" s="65"/>
      <c r="N18" s="38"/>
      <c r="O18" s="45"/>
      <c r="P18" s="46"/>
      <c r="Q18" s="46"/>
      <c r="R18" s="46"/>
      <c r="S18" s="47"/>
      <c r="T18" s="34"/>
      <c r="U18" s="35"/>
      <c r="V18" s="35"/>
    </row>
    <row r="19" spans="1:22">
      <c r="A19" s="35"/>
      <c r="N19" s="35"/>
      <c r="O19" s="33"/>
      <c r="P19" s="33"/>
      <c r="Q19" s="33"/>
      <c r="R19" s="33"/>
      <c r="S19" s="33"/>
      <c r="T19" s="35"/>
      <c r="U19" s="35"/>
      <c r="V19" s="35"/>
    </row>
    <row r="20" spans="1:22">
      <c r="A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>
      <c r="A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>
      <c r="A22" s="35"/>
      <c r="N22" s="35"/>
      <c r="O22" s="35"/>
      <c r="P22" s="35"/>
      <c r="Q22" s="35"/>
      <c r="R22" s="35"/>
      <c r="S22" s="35"/>
      <c r="T22" s="35"/>
      <c r="U22" s="35"/>
      <c r="V22" s="35"/>
    </row>
  </sheetData>
  <mergeCells count="18">
    <mergeCell ref="H17:I17"/>
    <mergeCell ref="J17:L17"/>
    <mergeCell ref="K16:L16"/>
    <mergeCell ref="C14:L14"/>
    <mergeCell ref="C4:C6"/>
    <mergeCell ref="C8:C11"/>
    <mergeCell ref="J9:K9"/>
    <mergeCell ref="H9:I9"/>
    <mergeCell ref="H10:I10"/>
    <mergeCell ref="J10:K10"/>
    <mergeCell ref="P10:Q10"/>
    <mergeCell ref="P11:Q11"/>
    <mergeCell ref="H11:I11"/>
    <mergeCell ref="J11:K11"/>
    <mergeCell ref="P2:R2"/>
    <mergeCell ref="C2:K2"/>
    <mergeCell ref="P8:Q8"/>
    <mergeCell ref="P9:Q9"/>
  </mergeCells>
  <phoneticPr fontId="8" type="noConversion"/>
  <pageMargins left="0.7" right="0.7" top="0.75" bottom="0.75" header="0.3" footer="0.3"/>
  <colBreaks count="1" manualBreakCount="1">
    <brk id="23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tabSelected="1" zoomScale="130" zoomScaleNormal="130" zoomScalePageLayoutView="130" workbookViewId="0">
      <selection activeCell="C21" sqref="C21"/>
    </sheetView>
  </sheetViews>
  <sheetFormatPr baseColWidth="10" defaultRowHeight="14" x14ac:dyDescent="0"/>
  <cols>
    <col min="1" max="1" width="1" customWidth="1"/>
  </cols>
  <sheetData>
    <row r="1" spans="2:9" ht="6" customHeight="1" thickBot="1"/>
    <row r="2" spans="2:9" ht="15" thickBot="1">
      <c r="B2" s="30" t="s">
        <v>0</v>
      </c>
      <c r="C2" s="18">
        <v>17.2</v>
      </c>
      <c r="D2" s="31" t="s">
        <v>1</v>
      </c>
      <c r="F2" s="10"/>
    </row>
    <row r="3" spans="2:9" ht="7" customHeight="1" thickBot="1">
      <c r="C3" s="10"/>
    </row>
    <row r="4" spans="2:9" ht="15" thickBot="1">
      <c r="B4" s="84" t="s">
        <v>13</v>
      </c>
      <c r="C4" s="85"/>
      <c r="D4" s="85"/>
      <c r="E4" s="85"/>
      <c r="F4" s="85"/>
      <c r="G4" s="85"/>
      <c r="H4" s="85"/>
      <c r="I4" s="86"/>
    </row>
    <row r="5" spans="2:9" ht="15" thickBot="1">
      <c r="B5" s="16" t="s">
        <v>14</v>
      </c>
      <c r="C5" s="17" t="s">
        <v>5</v>
      </c>
      <c r="D5" s="17" t="s">
        <v>15</v>
      </c>
      <c r="E5" s="19" t="s">
        <v>16</v>
      </c>
      <c r="F5" s="17" t="s">
        <v>24</v>
      </c>
      <c r="G5" s="17" t="s">
        <v>25</v>
      </c>
      <c r="H5" s="17" t="s">
        <v>37</v>
      </c>
      <c r="I5" s="17" t="s">
        <v>38</v>
      </c>
    </row>
    <row r="6" spans="2:9" ht="15" thickBot="1">
      <c r="B6" s="20" t="s">
        <v>34</v>
      </c>
      <c r="C6" s="21">
        <v>105</v>
      </c>
      <c r="D6" s="22">
        <f>C6*$C$2/100</f>
        <v>18.059999999999999</v>
      </c>
      <c r="E6" s="24">
        <f>(0.5*100/F6)/1440</f>
        <v>150.49999999999997</v>
      </c>
      <c r="F6" s="25">
        <f>G6/10</f>
        <v>2.3071244001476561E-4</v>
      </c>
      <c r="G6" s="25">
        <f>(60/D6)/1440</f>
        <v>2.3071244001476561E-3</v>
      </c>
      <c r="H6" s="21" t="s">
        <v>17</v>
      </c>
      <c r="I6" s="28">
        <v>8.3333333333333329E-2</v>
      </c>
    </row>
    <row r="7" spans="2:9" ht="15" thickBot="1">
      <c r="B7" s="20" t="s">
        <v>18</v>
      </c>
      <c r="C7" s="21">
        <v>105</v>
      </c>
      <c r="D7" s="23">
        <f t="shared" ref="D7:D11" si="0">C7*$C$2/100</f>
        <v>18.059999999999999</v>
      </c>
      <c r="E7" s="24">
        <f>((40/60)*100/F7)/1440</f>
        <v>200.66666666666663</v>
      </c>
      <c r="F7" s="25">
        <f t="shared" ref="F7:F11" si="1">G7/10</f>
        <v>2.3071244001476561E-4</v>
      </c>
      <c r="G7" s="25">
        <f t="shared" ref="G7:G11" si="2">(60/D7)/1440</f>
        <v>2.3071244001476561E-3</v>
      </c>
      <c r="H7" s="21" t="s">
        <v>17</v>
      </c>
      <c r="I7" s="28">
        <v>8.3333333333333329E-2</v>
      </c>
    </row>
    <row r="8" spans="2:9" ht="15" thickBot="1">
      <c r="B8" s="20" t="s">
        <v>26</v>
      </c>
      <c r="C8" s="21">
        <v>105</v>
      </c>
      <c r="D8" s="23">
        <f t="shared" si="0"/>
        <v>18.059999999999999</v>
      </c>
      <c r="E8" s="25">
        <f>200*F8/100</f>
        <v>4.6142488002953117E-4</v>
      </c>
      <c r="F8" s="25">
        <f t="shared" si="1"/>
        <v>2.3071244001476561E-4</v>
      </c>
      <c r="G8" s="25">
        <f t="shared" si="2"/>
        <v>2.3071244001476561E-3</v>
      </c>
      <c r="H8" s="21" t="s">
        <v>19</v>
      </c>
      <c r="I8" s="28">
        <v>2.7777777777777776E-2</v>
      </c>
    </row>
    <row r="9" spans="2:9" ht="15" thickBot="1">
      <c r="B9" s="20" t="s">
        <v>48</v>
      </c>
      <c r="C9" s="21">
        <v>100</v>
      </c>
      <c r="D9" s="23">
        <f t="shared" ref="D9" si="3">C9*$C$2/100</f>
        <v>17.2</v>
      </c>
      <c r="E9" s="25">
        <f>300*F9/100</f>
        <v>7.2674418604651162E-4</v>
      </c>
      <c r="F9" s="25">
        <f t="shared" ref="F9" si="4">G9/10</f>
        <v>2.4224806201550387E-4</v>
      </c>
      <c r="G9" s="25">
        <f t="shared" ref="G9" si="5">(60/D9)/1440</f>
        <v>2.4224806201550387E-3</v>
      </c>
      <c r="H9" s="21" t="s">
        <v>49</v>
      </c>
      <c r="I9" s="28">
        <v>4.1666666666666664E-2</v>
      </c>
    </row>
    <row r="10" spans="2:9" ht="15" thickBot="1">
      <c r="B10" s="20" t="s">
        <v>27</v>
      </c>
      <c r="C10" s="21">
        <v>100</v>
      </c>
      <c r="D10" s="23">
        <f t="shared" si="0"/>
        <v>17.2</v>
      </c>
      <c r="E10" s="26">
        <f>400*F10/100</f>
        <v>9.689922480620156E-4</v>
      </c>
      <c r="F10" s="25">
        <f t="shared" si="1"/>
        <v>2.4224806201550387E-4</v>
      </c>
      <c r="G10" s="25">
        <f t="shared" si="2"/>
        <v>2.4224806201550387E-3</v>
      </c>
      <c r="H10" s="21">
        <v>10</v>
      </c>
      <c r="I10" s="28">
        <v>4.1666666666666664E-2</v>
      </c>
    </row>
    <row r="11" spans="2:9" ht="15" thickBot="1">
      <c r="B11" s="20" t="s">
        <v>28</v>
      </c>
      <c r="C11" s="21">
        <v>100</v>
      </c>
      <c r="D11" s="22">
        <f t="shared" si="0"/>
        <v>17.2</v>
      </c>
      <c r="E11" s="27" t="s">
        <v>20</v>
      </c>
      <c r="F11" s="25">
        <f t="shared" si="1"/>
        <v>2.4224806201550387E-4</v>
      </c>
      <c r="G11" s="25">
        <f t="shared" si="2"/>
        <v>2.4224806201550387E-3</v>
      </c>
      <c r="H11" s="21">
        <v>1</v>
      </c>
      <c r="I11" s="27" t="s">
        <v>20</v>
      </c>
    </row>
    <row r="12" spans="2:9" ht="15" thickBot="1">
      <c r="B12" s="84" t="s">
        <v>21</v>
      </c>
      <c r="C12" s="85"/>
      <c r="D12" s="85"/>
      <c r="E12" s="87"/>
      <c r="F12" s="85"/>
      <c r="G12" s="85"/>
      <c r="H12" s="85"/>
      <c r="I12" s="86"/>
    </row>
    <row r="13" spans="2:9" ht="15" thickBot="1">
      <c r="B13" s="20" t="s">
        <v>29</v>
      </c>
      <c r="C13" s="21">
        <v>95</v>
      </c>
      <c r="D13" s="23">
        <f>C13*$C$2/100</f>
        <v>16.34</v>
      </c>
      <c r="E13" s="25">
        <f>800*F13/100</f>
        <v>2.0399836801305591E-3</v>
      </c>
      <c r="F13" s="25">
        <f>G13/10</f>
        <v>2.5499796001631988E-4</v>
      </c>
      <c r="G13" s="25">
        <f>(60/D13)/1440</f>
        <v>2.5499796001631986E-3</v>
      </c>
      <c r="H13" s="21">
        <v>8</v>
      </c>
      <c r="I13" s="28">
        <v>6.25E-2</v>
      </c>
    </row>
    <row r="14" spans="2:9" ht="15" thickBot="1">
      <c r="B14" s="20" t="s">
        <v>30</v>
      </c>
      <c r="C14" s="21">
        <v>90</v>
      </c>
      <c r="D14" s="23">
        <f>C14*$C$2/100</f>
        <v>15.48</v>
      </c>
      <c r="E14" s="25">
        <f>1000*F14/100</f>
        <v>2.6916451335055984E-3</v>
      </c>
      <c r="F14" s="25">
        <f>G14/10</f>
        <v>2.6916451335055983E-4</v>
      </c>
      <c r="G14" s="25">
        <f>(60/D14)/1440</f>
        <v>2.6916451335055984E-3</v>
      </c>
      <c r="H14" s="21">
        <v>6</v>
      </c>
      <c r="I14" s="28">
        <v>6.25E-2</v>
      </c>
    </row>
    <row r="15" spans="2:9" ht="15" thickBot="1">
      <c r="B15" s="84" t="s">
        <v>22</v>
      </c>
      <c r="C15" s="85"/>
      <c r="D15" s="85"/>
      <c r="E15" s="85"/>
      <c r="F15" s="85"/>
      <c r="G15" s="85"/>
      <c r="H15" s="85"/>
      <c r="I15" s="86"/>
    </row>
    <row r="16" spans="2:9" ht="15" thickBot="1">
      <c r="B16" s="20" t="s">
        <v>31</v>
      </c>
      <c r="C16" s="21">
        <v>80</v>
      </c>
      <c r="D16" s="23">
        <f>C16*$C$2/100</f>
        <v>13.76</v>
      </c>
      <c r="E16" s="25">
        <f>1500*F16/100</f>
        <v>4.5421511627906971E-3</v>
      </c>
      <c r="F16" s="25">
        <f>G16/10</f>
        <v>3.0281007751937984E-4</v>
      </c>
      <c r="G16" s="25">
        <f>(60/D16)/1440</f>
        <v>3.0281007751937982E-3</v>
      </c>
      <c r="H16" s="21">
        <v>4</v>
      </c>
      <c r="I16" s="28">
        <v>8.3333333333333329E-2</v>
      </c>
    </row>
    <row r="17" spans="2:9" ht="15" thickBot="1">
      <c r="B17" s="20" t="s">
        <v>32</v>
      </c>
      <c r="C17" s="21">
        <v>80</v>
      </c>
      <c r="D17" s="23">
        <f t="shared" ref="D17:D19" si="6">C17*$C$2/100</f>
        <v>13.76</v>
      </c>
      <c r="E17" s="25">
        <f>2000*F17/100</f>
        <v>6.0562015503875964E-3</v>
      </c>
      <c r="F17" s="25">
        <f t="shared" ref="F17:F19" si="7">G17/10</f>
        <v>3.0281007751937984E-4</v>
      </c>
      <c r="G17" s="25">
        <f t="shared" ref="G17:G19" si="8">(60/D17)/1440</f>
        <v>3.0281007751937982E-3</v>
      </c>
      <c r="H17" s="21">
        <v>3</v>
      </c>
      <c r="I17" s="28" t="s">
        <v>35</v>
      </c>
    </row>
    <row r="18" spans="2:9" ht="15" thickBot="1">
      <c r="B18" s="20" t="s">
        <v>28</v>
      </c>
      <c r="C18" s="21">
        <v>80</v>
      </c>
      <c r="D18" s="23">
        <f t="shared" si="6"/>
        <v>13.76</v>
      </c>
      <c r="E18" s="29" t="s">
        <v>23</v>
      </c>
      <c r="F18" s="25">
        <f t="shared" si="7"/>
        <v>3.0281007751937984E-4</v>
      </c>
      <c r="G18" s="25">
        <f t="shared" si="8"/>
        <v>3.0281007751937982E-3</v>
      </c>
      <c r="H18" s="21">
        <v>1</v>
      </c>
      <c r="I18" s="29" t="s">
        <v>23</v>
      </c>
    </row>
    <row r="19" spans="2:9" ht="15" thickBot="1">
      <c r="B19" s="20" t="s">
        <v>33</v>
      </c>
      <c r="C19" s="21">
        <v>80</v>
      </c>
      <c r="D19" s="23">
        <f t="shared" si="6"/>
        <v>13.76</v>
      </c>
      <c r="E19" s="25">
        <f>3000*F19/100</f>
        <v>9.0843023255813941E-3</v>
      </c>
      <c r="F19" s="25">
        <f t="shared" si="7"/>
        <v>3.0281007751937984E-4</v>
      </c>
      <c r="G19" s="25">
        <f t="shared" si="8"/>
        <v>3.0281007751937982E-3</v>
      </c>
      <c r="H19" s="21">
        <v>3</v>
      </c>
      <c r="I19" s="28" t="s">
        <v>36</v>
      </c>
    </row>
  </sheetData>
  <mergeCells count="3">
    <mergeCell ref="B4:I4"/>
    <mergeCell ref="B12:I12"/>
    <mergeCell ref="B15:I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Calculs</vt:lpstr>
      <vt:lpstr>Tableau des fractionnés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pedrosa</dc:creator>
  <cp:lastModifiedBy>Pedro</cp:lastModifiedBy>
  <dcterms:created xsi:type="dcterms:W3CDTF">2015-12-17T16:25:24Z</dcterms:created>
  <dcterms:modified xsi:type="dcterms:W3CDTF">2017-11-08T20:19:54Z</dcterms:modified>
</cp:coreProperties>
</file>